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gteu.sharepoint.com/teams/teams_NCTARVerffentlichung/Freigegebene Dokumente/General/Veröffentlichung Entgelte 2024/Art. 30/"/>
    </mc:Choice>
  </mc:AlternateContent>
  <xr:revisionPtr revIDLastSave="2" documentId="8_{C97598CB-CD4D-4355-B0E8-B4C2B51E9FB6}" xr6:coauthVersionLast="47" xr6:coauthVersionMax="47" xr10:uidLastSave="{997D91BB-278D-4F92-B362-BDEC57B9BF68}"/>
  <bookViews>
    <workbookView xWindow="-120" yWindow="-120" windowWidth="29040" windowHeight="17640" activeTab="1"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5" l="1"/>
  <c r="G7" i="5"/>
  <c r="E7" i="5" l="1"/>
  <c r="D7" i="5"/>
  <c r="G8" i="5" l="1"/>
  <c r="G9" i="5" s="1"/>
  <c r="G10" i="5" s="1"/>
  <c r="F8" i="5"/>
  <c r="F9" i="5" s="1"/>
  <c r="F10" i="5" s="1"/>
  <c r="D8" i="5"/>
  <c r="D9" i="5" s="1"/>
  <c r="D10" i="5" s="1"/>
  <c r="C9" i="5"/>
  <c r="C10" i="5" s="1"/>
  <c r="C18" i="4"/>
  <c r="H7" i="5" l="1"/>
  <c r="C9" i="4"/>
  <c r="C17" i="4" s="1"/>
  <c r="C19" i="4" s="1"/>
  <c r="E8" i="5" l="1"/>
  <c r="H8" i="5" s="1"/>
  <c r="E9" i="5" l="1"/>
  <c r="E10" i="5" s="1"/>
  <c r="H10" i="5" s="1"/>
  <c r="H9" i="5" l="1"/>
</calcChain>
</file>

<file path=xl/sharedStrings.xml><?xml version="1.0" encoding="utf-8"?>
<sst xmlns="http://schemas.openxmlformats.org/spreadsheetml/2006/main" count="36" uniqueCount="36">
  <si>
    <t>Simulation</t>
  </si>
  <si>
    <t>Differenz</t>
  </si>
  <si>
    <t>delta</t>
  </si>
  <si>
    <t>Summe der Erlösobergrenzen aller FNB im THE-Marktgebiet [€/a]</t>
  </si>
  <si>
    <t>Summe der prognostizierten adjustierten Kapazitätsbuchungen 
aller FNB im THE-Marktgebiet [kWh/h/a]</t>
  </si>
  <si>
    <t>sum of allowed revenues of all TSO in the market area THE [€/a]</t>
  </si>
  <si>
    <t>sum of forecasted adjusted capacity bookings 
of all TSO in the market area THE [kWh/h/a]</t>
  </si>
  <si>
    <t>delta of the sum of forecasted adjusted capacity bookings 
of all TSO in the market area THE [kWh/h/a]</t>
  </si>
  <si>
    <t>delta of the sum of allowed revenues of all TSO in the market area THE [€/a]</t>
  </si>
  <si>
    <t>Veränderung der Summe der Erlösobergrenzen aller FNB im Marktgebiet THE [€/a]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</si>
  <si>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</si>
  <si>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</si>
  <si>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</si>
  <si>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</si>
  <si>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</si>
  <si>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Ein-/ Ausspeiseentgelt im Marktgebiet THE [€/kWh/h/a]</t>
  </si>
  <si>
    <t>entry/ exit tariff in the market area THE [€/kWh/h/a]</t>
  </si>
  <si>
    <t>Marktgebiet THE/ market area THE</t>
  </si>
  <si>
    <t>Vereinfachtes Entgeltmodell nach Art. 30 (2) b) NC TAR / simplified Model according to  Art. 30 (2) b) NC TAR</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</si>
  <si>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</si>
  <si>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</si>
  <si>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</si>
  <si>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</si>
  <si>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</si>
  <si>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</si>
  <si>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</si>
  <si>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</si>
  <si>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</si>
  <si>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</si>
  <si>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Status quo 2024</t>
  </si>
  <si>
    <t>Inflationsindex in Höhe 7,1 %* abzüglich einer Fortschreibung des generellen sektoralen Produktivitätsfaktors für die dritte Regulierungsperiode in Höhe von 0,49 % (finaler Wert für die 4. Regulierungsperiode noch nicht festgelegt)
Inflation index of 7,1 %*  minus a forward projection of the general sectoral factor for productivity for the third regulatory period of 0,49 % (no final value set for the 4. regulatory period)</t>
  </si>
  <si>
    <t>Annahme zur jährlichen Entwicklung der zulässigen Erlöse aus Fernleitungsdienstleistungen ab 2025 (ausgewiesen nur bei den indikativen Referenzpreisen)
Assumption of annual development of allowed transmission services revenue from 2025 (shown only for the indicative reference prices)</t>
  </si>
  <si>
    <t>Annahme zur jährlichen Entwicklung der prognostizierten kontrahierten Kapazität ab 2025 (ausgewiesen nur bei den indikativen Referenzpreisen)
Assumption of annual development of forecasted contracted capacity from 2025 (shown only for the indicative reference prices)</t>
  </si>
  <si>
    <t>Date: 28.11.2023</t>
  </si>
  <si>
    <t>* Vom Statistischen Bundesamt wurden die folgenden VPIs veröffentlicht:
The following CPIs were published by Federal Statistical Office of Germany:
- VPI/CPI 2021: 103,1
- VPI/CPI 2022: 110,2</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</si>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</sst>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9"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59">
    <xf numFmtId="0" fontId="0" fillId="0" borderId="0" xfId="0"/>
    <xf numFmtId="9" fontId="0" fillId="0" borderId="0" xfId="2" applyFont="1"/>
    <xf numFmtId="0" fontId="3" fillId="0" borderId="0" xfId="0" applyFont="1"/>
    <xf numFmtId="0" fontId="0" fillId="0" borderId="1" xfId="0" applyBorder="1"/>
    <xf numFmtId="164" fontId="0" fillId="0" borderId="1" xfId="0" applyNumberFormat="1" applyBorder="1"/>
    <xf numFmtId="2" fontId="0" fillId="0" borderId="0" xfId="1" applyNumberFormat="1" applyFont="1"/>
    <xf numFmtId="2" fontId="0" fillId="0" borderId="0" xfId="0" applyNumberFormat="1"/>
    <xf numFmtId="9" fontId="0" fillId="2" borderId="0" xfId="2" applyFont="1" applyFill="1"/>
    <xf numFmtId="0" fontId="0" fillId="0" borderId="0" xfId="0" applyAlignment="1">
      <alignment horizontal="center"/>
    </xf>
    <xf numFmtId="9" fontId="0" fillId="0" borderId="1" xfId="2" applyFont="1" applyBorder="1"/>
    <xf numFmtId="0" fontId="2" fillId="0" borderId="0" xfId="0" applyFont="1"/>
    <xf numFmtId="0" fontId="0" fillId="0" borderId="0" xfId="0" applyAlignment="1">
      <alignment wrapText="1"/>
    </xf>
    <xf numFmtId="4" fontId="0" fillId="0" borderId="0" xfId="0" applyNumberFormat="1"/>
    <xf numFmtId="3" fontId="0" fillId="0" borderId="0" xfId="0" applyNumberFormat="1"/>
    <xf numFmtId="0" fontId="0" fillId="0" borderId="0" xfId="0" applyAlignment="1">
      <alignment horizontal="right"/>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1" fillId="0" borderId="8" xfId="3" applyBorder="1" applyAlignment="1">
      <alignment horizontal="center" vertical="center"/>
    </xf>
    <xf numFmtId="42" fontId="0" fillId="0" borderId="8" xfId="4" applyNumberFormat="1" applyFont="1" applyFill="1" applyBorder="1" applyAlignment="1">
      <alignment horizontal="center" vertical="center"/>
    </xf>
    <xf numFmtId="165" fontId="1" fillId="0" borderId="8" xfId="3" applyNumberFormat="1" applyBorder="1" applyAlignment="1">
      <alignment horizontal="center" vertical="center"/>
    </xf>
    <xf numFmtId="44" fontId="0" fillId="0" borderId="9" xfId="4" applyFont="1" applyFill="1" applyBorder="1" applyAlignment="1">
      <alignment horizontal="center" vertical="center" wrapText="1"/>
    </xf>
    <xf numFmtId="0" fontId="0" fillId="0" borderId="10" xfId="3" applyFont="1" applyBorder="1" applyAlignment="1">
      <alignment horizontal="center" vertical="center" wrapText="1"/>
    </xf>
    <xf numFmtId="42" fontId="0" fillId="0" borderId="11" xfId="4" applyNumberFormat="1" applyFont="1" applyFill="1" applyBorder="1" applyAlignment="1">
      <alignment horizontal="center" vertical="center"/>
    </xf>
    <xf numFmtId="165" fontId="1" fillId="0" borderId="11" xfId="3" applyNumberFormat="1" applyBorder="1" applyAlignment="1">
      <alignment horizontal="center" vertical="center"/>
    </xf>
    <xf numFmtId="165" fontId="1" fillId="0" borderId="11" xfId="3" applyNumberFormat="1" applyBorder="1" applyAlignment="1">
      <alignment horizontal="center" vertical="center" wrapText="1"/>
    </xf>
    <xf numFmtId="0" fontId="0" fillId="0" borderId="12" xfId="3" applyFont="1" applyBorder="1" applyAlignment="1">
      <alignment horizontal="center" vertical="center" wrapText="1"/>
    </xf>
    <xf numFmtId="10" fontId="0" fillId="0" borderId="13" xfId="5" applyNumberFormat="1" applyFont="1" applyBorder="1" applyAlignment="1">
      <alignment horizontal="center" vertical="center"/>
    </xf>
    <xf numFmtId="42" fontId="0" fillId="0" borderId="13" xfId="4" applyNumberFormat="1" applyFont="1" applyFill="1" applyBorder="1" applyAlignment="1">
      <alignment horizontal="center" vertical="center"/>
    </xf>
    <xf numFmtId="44" fontId="0" fillId="0" borderId="14" xfId="4" applyFont="1" applyFill="1" applyBorder="1" applyAlignment="1">
      <alignment horizontal="center" vertical="center" wrapText="1"/>
    </xf>
    <xf numFmtId="0" fontId="0" fillId="0" borderId="15" xfId="3" applyFont="1" applyBorder="1" applyAlignment="1">
      <alignment horizontal="center" vertical="center" wrapText="1"/>
    </xf>
    <xf numFmtId="10" fontId="0" fillId="0" borderId="16" xfId="5" applyNumberFormat="1" applyFont="1" applyBorder="1" applyAlignment="1">
      <alignment horizontal="center" vertical="center"/>
    </xf>
    <xf numFmtId="42" fontId="0" fillId="0" borderId="16" xfId="4" applyNumberFormat="1" applyFont="1" applyFill="1" applyBorder="1" applyAlignment="1">
      <alignment horizontal="center" vertical="center"/>
    </xf>
    <xf numFmtId="44" fontId="0" fillId="0" borderId="17" xfId="4" applyFont="1" applyFill="1" applyBorder="1" applyAlignment="1">
      <alignment horizontal="center" vertical="center" wrapText="1"/>
    </xf>
    <xf numFmtId="0" fontId="0" fillId="0" borderId="18" xfId="3" applyFont="1" applyBorder="1" applyAlignment="1">
      <alignment horizontal="center" vertical="center" wrapText="1"/>
    </xf>
    <xf numFmtId="10" fontId="0" fillId="0" borderId="19" xfId="5" applyNumberFormat="1" applyFont="1" applyBorder="1" applyAlignment="1">
      <alignment horizontal="center" vertical="center"/>
    </xf>
    <xf numFmtId="42" fontId="0" fillId="0" borderId="19" xfId="4" applyNumberFormat="1" applyFont="1" applyFill="1" applyBorder="1" applyAlignment="1">
      <alignment horizontal="center" vertical="center"/>
    </xf>
    <xf numFmtId="44" fontId="0" fillId="0" borderId="20" xfId="4" applyFont="1" applyFill="1" applyBorder="1" applyAlignment="1">
      <alignment horizontal="center" vertical="center" wrapText="1"/>
    </xf>
    <xf numFmtId="0" fontId="5" fillId="0" borderId="21" xfId="3" applyFont="1" applyBorder="1" applyAlignment="1">
      <alignment horizontal="center" vertical="center" wrapText="1"/>
    </xf>
    <xf numFmtId="9" fontId="0" fillId="0" borderId="22" xfId="5" applyFont="1" applyBorder="1" applyAlignment="1">
      <alignment horizontal="center" vertical="center"/>
    </xf>
    <xf numFmtId="4" fontId="1" fillId="0" borderId="0" xfId="3" applyNumberFormat="1" applyAlignment="1">
      <alignment wrapText="1"/>
    </xf>
    <xf numFmtId="0" fontId="5" fillId="0" borderId="23" xfId="3" applyFont="1" applyBorder="1" applyAlignment="1">
      <alignment horizontal="center" vertical="center" wrapText="1"/>
    </xf>
    <xf numFmtId="9" fontId="6" fillId="0" borderId="24" xfId="5" applyFont="1" applyBorder="1" applyAlignment="1">
      <alignment horizontal="center" vertical="center"/>
    </xf>
    <xf numFmtId="0" fontId="6" fillId="0" borderId="0" xfId="3" applyFont="1"/>
    <xf numFmtId="0" fontId="6" fillId="0" borderId="0" xfId="3" applyFont="1" applyAlignment="1">
      <alignment wrapText="1"/>
    </xf>
    <xf numFmtId="165" fontId="1" fillId="0" borderId="25" xfId="3" applyNumberFormat="1" applyBorder="1" applyAlignment="1">
      <alignment horizontal="center" vertical="center"/>
    </xf>
    <xf numFmtId="165" fontId="1" fillId="0" borderId="25" xfId="3" applyNumberFormat="1" applyBorder="1" applyAlignment="1">
      <alignment horizontal="center" vertical="center" wrapText="1"/>
    </xf>
    <xf numFmtId="0" fontId="4" fillId="0" borderId="0" xfId="0" applyFont="1"/>
    <xf numFmtId="0" fontId="7" fillId="0" borderId="0" xfId="0" applyFont="1"/>
    <xf numFmtId="1" fontId="0" fillId="0" borderId="0" xfId="0" applyNumberFormat="1" applyAlignment="1">
      <alignment horizontal="center" vertical="center"/>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0" fontId="8" fillId="0" borderId="0" xfId="6"/>
  </cellXfs>
  <cellStyles count="7">
    <cellStyle name="Link" xfId="6" builtinId="8"/>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e.statista.com/statistik/daten/studie/2550/umfrage/entwicklung-des-verbraucherpreis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workbookViewId="0">
      <selection activeCell="B22" sqref="B22"/>
    </sheetView>
  </sheetViews>
  <sheetFormatPr baseColWidth="10" defaultRowHeight="15" x14ac:dyDescent="0.25"/>
  <cols>
    <col min="1" max="1" width="69.85546875" bestFit="1" customWidth="1"/>
    <col min="2" max="2" width="80.42578125" bestFit="1" customWidth="1"/>
    <col min="3" max="3" width="42.28515625" bestFit="1" customWidth="1"/>
    <col min="5" max="5" width="22.7109375" customWidth="1"/>
  </cols>
  <sheetData>
    <row r="1" spans="1:5" x14ac:dyDescent="0.25">
      <c r="A1" s="50" t="s">
        <v>18</v>
      </c>
    </row>
    <row r="3" spans="1:5" x14ac:dyDescent="0.25">
      <c r="A3" s="51" t="s">
        <v>33</v>
      </c>
      <c r="B3" s="2"/>
    </row>
    <row r="4" spans="1:5" x14ac:dyDescent="0.25">
      <c r="C4" s="14" t="s">
        <v>17</v>
      </c>
    </row>
    <row r="5" spans="1:5" x14ac:dyDescent="0.25">
      <c r="A5" s="2" t="s">
        <v>29</v>
      </c>
      <c r="B5" s="2"/>
      <c r="C5" s="8"/>
    </row>
    <row r="6" spans="1:5" x14ac:dyDescent="0.25">
      <c r="A6" t="s">
        <v>5</v>
      </c>
      <c r="B6" t="s">
        <v>3</v>
      </c>
      <c r="C6" s="12">
        <v>2778485068</v>
      </c>
      <c r="E6" s="12"/>
    </row>
    <row r="7" spans="1:5" ht="30" x14ac:dyDescent="0.25">
      <c r="A7" s="11" t="s">
        <v>6</v>
      </c>
      <c r="B7" s="11" t="s">
        <v>4</v>
      </c>
      <c r="C7" s="13">
        <v>544899555</v>
      </c>
    </row>
    <row r="9" spans="1:5" x14ac:dyDescent="0.25">
      <c r="A9" t="s">
        <v>16</v>
      </c>
      <c r="B9" t="s">
        <v>15</v>
      </c>
      <c r="C9" s="5">
        <f>ROUNDUP(C6/C7,2)</f>
        <v>5.0999999999999996</v>
      </c>
    </row>
    <row r="10" spans="1:5" x14ac:dyDescent="0.25">
      <c r="A10" s="3"/>
      <c r="B10" s="3"/>
      <c r="C10" s="4"/>
    </row>
    <row r="12" spans="1:5" x14ac:dyDescent="0.25">
      <c r="A12" s="2" t="s">
        <v>0</v>
      </c>
      <c r="B12" s="2"/>
    </row>
    <row r="13" spans="1:5" x14ac:dyDescent="0.25">
      <c r="A13" t="s">
        <v>8</v>
      </c>
      <c r="B13" t="s">
        <v>9</v>
      </c>
      <c r="C13" s="7">
        <v>1</v>
      </c>
      <c r="E13" s="52"/>
    </row>
    <row r="14" spans="1:5" ht="30" x14ac:dyDescent="0.25">
      <c r="A14" s="11" t="s">
        <v>7</v>
      </c>
      <c r="B14" s="11" t="s">
        <v>10</v>
      </c>
      <c r="C14" s="7">
        <v>1</v>
      </c>
      <c r="E14" s="52"/>
    </row>
    <row r="15" spans="1:5" x14ac:dyDescent="0.25">
      <c r="A15" s="3"/>
      <c r="B15" s="3"/>
      <c r="C15" s="9"/>
    </row>
    <row r="16" spans="1:5" x14ac:dyDescent="0.25">
      <c r="C16" s="1"/>
    </row>
    <row r="17" spans="1:3" x14ac:dyDescent="0.25">
      <c r="A17" t="s">
        <v>11</v>
      </c>
      <c r="B17" t="s">
        <v>12</v>
      </c>
      <c r="C17" s="6">
        <f>+C9</f>
        <v>5.0999999999999996</v>
      </c>
    </row>
    <row r="18" spans="1:3" x14ac:dyDescent="0.25">
      <c r="A18" t="s">
        <v>13</v>
      </c>
      <c r="B18" t="s">
        <v>14</v>
      </c>
      <c r="C18" s="6">
        <f>ROUNDUP(SUMPRODUCT(C6*C13/C7*C14),2)</f>
        <v>5.0999999999999996</v>
      </c>
    </row>
    <row r="19" spans="1:3" x14ac:dyDescent="0.25">
      <c r="A19" s="10" t="s">
        <v>2</v>
      </c>
      <c r="B19" t="s">
        <v>1</v>
      </c>
      <c r="C19" s="1">
        <f>+C18/C17-1</f>
        <v>0</v>
      </c>
    </row>
    <row r="20" spans="1:3" x14ac:dyDescent="0.25">
      <c r="A20" s="3"/>
      <c r="B20" s="3"/>
      <c r="C20" s="3"/>
    </row>
  </sheetData>
  <mergeCells count="1">
    <mergeCell ref="E13:E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5"/>
  <sheetViews>
    <sheetView tabSelected="1" topLeftCell="A12" workbookViewId="0">
      <selection activeCell="C15" sqref="C15"/>
    </sheetView>
  </sheetViews>
  <sheetFormatPr baseColWidth="10" defaultRowHeight="15" x14ac:dyDescent="0.25"/>
  <cols>
    <col min="1" max="1" width="2.28515625" style="15" customWidth="1"/>
    <col min="2" max="2" width="66" style="16" bestFit="1" customWidth="1"/>
    <col min="3" max="3" width="29.7109375" style="15" customWidth="1"/>
    <col min="4" max="4" width="28.28515625" style="15" customWidth="1"/>
    <col min="5" max="5" width="32" style="15" customWidth="1"/>
    <col min="6" max="6" width="21.5703125" style="15" bestFit="1" customWidth="1"/>
    <col min="7" max="7" width="21.85546875" style="16" customWidth="1"/>
    <col min="8" max="8" width="18.5703125" style="16" customWidth="1"/>
    <col min="9" max="9" width="31.7109375" style="15" customWidth="1"/>
    <col min="10" max="16384" width="11.42578125" style="15"/>
  </cols>
  <sheetData>
    <row r="1" spans="2:8" x14ac:dyDescent="0.25">
      <c r="B1" s="15"/>
      <c r="H1" s="17"/>
    </row>
    <row r="2" spans="2:8" ht="15" customHeight="1" x14ac:dyDescent="0.25">
      <c r="B2" s="53" t="s">
        <v>19</v>
      </c>
      <c r="C2" s="53"/>
      <c r="D2" s="53"/>
      <c r="E2" s="53"/>
      <c r="F2" s="53"/>
      <c r="G2" s="53"/>
      <c r="H2" s="53"/>
    </row>
    <row r="3" spans="2:8" ht="15" customHeight="1" x14ac:dyDescent="0.25">
      <c r="B3" s="53" t="s">
        <v>20</v>
      </c>
      <c r="C3" s="53"/>
      <c r="D3" s="53"/>
      <c r="E3" s="53"/>
      <c r="F3" s="53"/>
      <c r="G3" s="53"/>
      <c r="H3" s="53"/>
    </row>
    <row r="4" spans="2:8" ht="15.75" thickBot="1" x14ac:dyDescent="0.3">
      <c r="B4" s="54"/>
      <c r="C4" s="54"/>
      <c r="D4" s="54"/>
      <c r="E4" s="54"/>
    </row>
    <row r="5" spans="2:8" ht="66.75" customHeight="1" x14ac:dyDescent="0.25">
      <c r="B5" s="55" t="s">
        <v>21</v>
      </c>
      <c r="C5" s="56"/>
      <c r="D5" s="56"/>
      <c r="E5" s="56"/>
      <c r="F5" s="56"/>
      <c r="G5" s="56"/>
      <c r="H5" s="57"/>
    </row>
    <row r="6" spans="2:8" ht="272.25" customHeight="1" x14ac:dyDescent="0.25">
      <c r="B6" s="18" t="s">
        <v>22</v>
      </c>
      <c r="C6" s="19" t="s">
        <v>30</v>
      </c>
      <c r="D6" s="19" t="s">
        <v>23</v>
      </c>
      <c r="E6" s="19" t="s">
        <v>24</v>
      </c>
      <c r="F6" s="19" t="s">
        <v>25</v>
      </c>
      <c r="G6" s="19" t="s">
        <v>26</v>
      </c>
      <c r="H6" s="20" t="s">
        <v>27</v>
      </c>
    </row>
    <row r="7" spans="2:8" x14ac:dyDescent="0.25">
      <c r="B7" s="25">
        <v>2024</v>
      </c>
      <c r="C7" s="21" t="s">
        <v>28</v>
      </c>
      <c r="D7" s="26">
        <f>+'Art. 30 (2) b)'!C6</f>
        <v>2778485068</v>
      </c>
      <c r="E7" s="22">
        <f>D7</f>
        <v>2778485068</v>
      </c>
      <c r="F7" s="23">
        <v>595741879</v>
      </c>
      <c r="G7" s="28">
        <f>+'Art. 30 (2) b)'!C7</f>
        <v>544899555</v>
      </c>
      <c r="H7" s="24">
        <f>E7/G7*(1+$C$12-$C$13)</f>
        <v>5.0990775134694317</v>
      </c>
    </row>
    <row r="8" spans="2:8" x14ac:dyDescent="0.25">
      <c r="B8" s="29">
        <v>2025</v>
      </c>
      <c r="C8" s="30">
        <f>0.071-0.0049</f>
        <v>6.6099999999999992E-2</v>
      </c>
      <c r="D8" s="31">
        <f t="shared" ref="D8:D10" si="0">D7</f>
        <v>2778485068</v>
      </c>
      <c r="E8" s="31">
        <f>E7*(1+C8)</f>
        <v>2962142930.9948001</v>
      </c>
      <c r="F8" s="27">
        <f t="shared" ref="F8:G10" si="1">F7</f>
        <v>595741879</v>
      </c>
      <c r="G8" s="28">
        <f t="shared" si="1"/>
        <v>544899555</v>
      </c>
      <c r="H8" s="32">
        <f>E8/G8*(1+$C$12-$C$13)^2</f>
        <v>5.4361265371097618</v>
      </c>
    </row>
    <row r="9" spans="2:8" x14ac:dyDescent="0.25">
      <c r="B9" s="33">
        <v>2026</v>
      </c>
      <c r="C9" s="34">
        <f>C8</f>
        <v>6.6099999999999992E-2</v>
      </c>
      <c r="D9" s="35">
        <f t="shared" si="0"/>
        <v>2778485068</v>
      </c>
      <c r="E9" s="35">
        <f>E8*(1+C9)</f>
        <v>3157940578.7335567</v>
      </c>
      <c r="F9" s="27">
        <f t="shared" si="1"/>
        <v>595741879</v>
      </c>
      <c r="G9" s="28">
        <f t="shared" si="1"/>
        <v>544899555</v>
      </c>
      <c r="H9" s="36">
        <f>E9/G9*(1+$C$12-$C$13)^2</f>
        <v>5.7954545012127179</v>
      </c>
    </row>
    <row r="10" spans="2:8" ht="15.75" thickBot="1" x14ac:dyDescent="0.3">
      <c r="B10" s="37">
        <v>2027</v>
      </c>
      <c r="C10" s="38">
        <f>C9</f>
        <v>6.6099999999999992E-2</v>
      </c>
      <c r="D10" s="39">
        <f t="shared" si="0"/>
        <v>2778485068</v>
      </c>
      <c r="E10" s="39">
        <f>E9*(1+C10)</f>
        <v>3366680450.9878449</v>
      </c>
      <c r="F10" s="48">
        <f t="shared" si="1"/>
        <v>595741879</v>
      </c>
      <c r="G10" s="49">
        <f t="shared" si="1"/>
        <v>544899555</v>
      </c>
      <c r="H10" s="40">
        <f>E10/G10*(1+$C$12-$C$13)^2</f>
        <v>6.1785340437428786</v>
      </c>
    </row>
    <row r="11" spans="2:8" ht="15.75" thickBot="1" x14ac:dyDescent="0.3"/>
    <row r="12" spans="2:8" ht="127.5" customHeight="1" x14ac:dyDescent="0.25">
      <c r="B12" s="41" t="s">
        <v>31</v>
      </c>
      <c r="C12" s="42">
        <v>0</v>
      </c>
      <c r="G12" s="43"/>
    </row>
    <row r="13" spans="2:8" s="46" customFormat="1" ht="127.5" customHeight="1" thickBot="1" x14ac:dyDescent="0.3">
      <c r="B13" s="44" t="s">
        <v>32</v>
      </c>
      <c r="C13" s="45">
        <v>0</v>
      </c>
      <c r="G13" s="47"/>
      <c r="H13" s="47"/>
    </row>
    <row r="15" spans="2:8" ht="120" x14ac:dyDescent="0.25">
      <c r="B15" s="16" t="s">
        <v>34</v>
      </c>
      <c r="C15" s="58" t="s">
        <v>35</v>
      </c>
    </row>
  </sheetData>
  <mergeCells count="4">
    <mergeCell ref="B2:H2"/>
    <mergeCell ref="B3:H3"/>
    <mergeCell ref="B4:E4"/>
    <mergeCell ref="B5:H5"/>
  </mergeCells>
  <hyperlinks>
    <hyperlink ref="C15" r:id="rId1" xr:uid="{1252CD8F-554E-484A-9BE7-04DBFA32721A}"/>
  </hyperlinks>
  <pageMargins left="0.7" right="0.7" top="0.78740157499999996" bottom="0.78740157499999996" header="0.3" footer="0.3"/>
  <pageSetup paperSize="9" scale="6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BE27F39213554786B5F40F540AE656" ma:contentTypeVersion="5" ma:contentTypeDescription="Ein neues Dokument erstellen." ma:contentTypeScope="" ma:versionID="daf44275124beb5426c497a9416f76c7">
  <xsd:schema xmlns:xsd="http://www.w3.org/2001/XMLSchema" xmlns:xs="http://www.w3.org/2001/XMLSchema" xmlns:p="http://schemas.microsoft.com/office/2006/metadata/properties" xmlns:ns2="c190e265-4b7c-47f7-af70-e82f72a448b4" xmlns:ns3="104a775d-8820-490f-ae1a-02c8b320865a" targetNamespace="http://schemas.microsoft.com/office/2006/metadata/properties" ma:root="true" ma:fieldsID="812a78bd4d787399ee3f4ef9f5578819" ns2:_="" ns3:_="">
    <xsd:import namespace="c190e265-4b7c-47f7-af70-e82f72a448b4"/>
    <xsd:import namespace="104a775d-8820-490f-ae1a-02c8b32086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90e265-4b7c-47f7-af70-e82f72a448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4a775d-8820-490f-ae1a-02c8b320865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65229F-02BE-476B-84A6-553E144CC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90e265-4b7c-47f7-af70-e82f72a448b4"/>
    <ds:schemaRef ds:uri="104a775d-8820-490f-ae1a-02c8b32086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6575DB-0941-4892-8483-AFD7A0D7F287}">
  <ds:schemaRefs>
    <ds:schemaRef ds:uri="http://schemas.microsoft.com/office/2006/metadata/properties"/>
    <ds:schemaRef ds:uri="http://purl.org/dc/elements/1.1/"/>
    <ds:schemaRef ds:uri="http://purl.org/dc/terms/"/>
    <ds:schemaRef ds:uri="8e7d786e-fe1a-4842-ba08-5e9db99d4d84"/>
    <ds:schemaRef ds:uri="http://schemas.microsoft.com/sharepoint/v3"/>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0EAEBE3-0BA4-45AD-99E7-A182845550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30 (2) b)</vt:lpstr>
      <vt:lpstr>Art. 30 (2) a) ii) NC TAR</vt:lpstr>
    </vt:vector>
  </TitlesOfParts>
  <Company>Gastransport Nord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Jann</dc:creator>
  <cp:lastModifiedBy>Drawert, Niklas</cp:lastModifiedBy>
  <dcterms:created xsi:type="dcterms:W3CDTF">2017-04-12T13:36:16Z</dcterms:created>
  <dcterms:modified xsi:type="dcterms:W3CDTF">2023-11-23T14:23:59Z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0x010100D0BE27F39213554786B5F40F540AE656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